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2"/>
  </bookViews>
  <sheets>
    <sheet name="汇总" sheetId="1" r:id="rId1"/>
    <sheet name="第200章" sheetId="19" r:id="rId2"/>
    <sheet name="第500章 " sheetId="20" r:id="rId3"/>
    <sheet name="Sheet1 (3)" sheetId="17" state="hidden" r:id="rId4"/>
  </sheets>
  <definedNames>
    <definedName name="_xlnm._FilterDatabase" localSheetId="1" hidden="1">第200章!$D$1:$D$117</definedName>
    <definedName name="_xlnm._FilterDatabase" localSheetId="2" hidden="1">'第500章 '!$D$1:$D$114</definedName>
    <definedName name="_xlnm._FilterDatabase" localSheetId="3" hidden="1">'Sheet1 (3)'!$B$1:$B$37</definedName>
    <definedName name="_xlnm.Print_Titles" localSheetId="1">第200章!$1:$5</definedName>
    <definedName name="_xlnm.Print_Area" localSheetId="1">第200章!$A$1:$J$11</definedName>
    <definedName name="_xlnm.Print_Titles" localSheetId="2">'第500章 '!$1:$5</definedName>
    <definedName name="_xlnm.Print_Area" localSheetId="2">'第500章 '!$A$1:$J$8</definedName>
  </definedNames>
  <calcPr calcId="144525"/>
</workbook>
</file>

<file path=xl/sharedStrings.xml><?xml version="1.0" encoding="utf-8"?>
<sst xmlns="http://schemas.openxmlformats.org/spreadsheetml/2006/main" count="240" uniqueCount="125">
  <si>
    <t>工程量清单汇总表</t>
  </si>
  <si>
    <t>项目名称：第三标段第301合同段劳务分包</t>
  </si>
  <si>
    <t>序号</t>
  </si>
  <si>
    <t>章次</t>
  </si>
  <si>
    <t>科目名称</t>
  </si>
  <si>
    <t>控制价
（元）</t>
  </si>
  <si>
    <t>投标报价（元）</t>
  </si>
  <si>
    <t>路基</t>
  </si>
  <si>
    <t>隧道</t>
  </si>
  <si>
    <t xml:space="preserve"> </t>
  </si>
  <si>
    <r>
      <rPr>
        <sz val="12"/>
        <color rgb="FF000000"/>
        <rFont val="宋体"/>
        <charset val="134"/>
      </rPr>
      <t>第200章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500章清单合计</t>
    </r>
  </si>
  <si>
    <t>税金</t>
  </si>
  <si>
    <t>投标报价（含税）</t>
  </si>
  <si>
    <t>工程量清单</t>
  </si>
  <si>
    <t>清单     第200章     路基</t>
  </si>
  <si>
    <t>子目号</t>
  </si>
  <si>
    <t>子  目  名  称</t>
  </si>
  <si>
    <t>单位</t>
  </si>
  <si>
    <t>数量</t>
  </si>
  <si>
    <t>投标控制价</t>
  </si>
  <si>
    <t>投标价</t>
  </si>
  <si>
    <t>单价</t>
  </si>
  <si>
    <t>合价</t>
  </si>
  <si>
    <t>205-9</t>
  </si>
  <si>
    <t>集水井</t>
  </si>
  <si>
    <t>座</t>
  </si>
  <si>
    <t>205-10</t>
  </si>
  <si>
    <t>D30混凝土管(横向排水）</t>
  </si>
  <si>
    <t>m</t>
  </si>
  <si>
    <t>209-1-c-1</t>
  </si>
  <si>
    <t>中分带盖板边沟增设</t>
  </si>
  <si>
    <t>209-1-c-2</t>
  </si>
  <si>
    <t>中分带盖板边沟改造</t>
  </si>
  <si>
    <t>209-1-c-3</t>
  </si>
  <si>
    <t>更换预制盖板</t>
  </si>
  <si>
    <t>清单  第200章  合计   人民币(元)</t>
  </si>
  <si>
    <t>清单     第500章     隧道</t>
  </si>
  <si>
    <t>502-4-a</t>
  </si>
  <si>
    <t>隧道洞身衬砌防火涂层处理打磨</t>
  </si>
  <si>
    <t>m2</t>
  </si>
  <si>
    <t>清单  第500章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</si>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</sst>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5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sz val="8"/>
      <color indexed="8"/>
      <name val="Arial Narrow"/>
      <charset val="0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5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9" borderId="31" applyNumberFormat="0" applyFont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7" fillId="13" borderId="34" applyNumberFormat="0" applyAlignment="0" applyProtection="0">
      <alignment vertical="center"/>
    </xf>
    <xf numFmtId="0" fontId="48" fillId="13" borderId="30" applyNumberFormat="0" applyAlignment="0" applyProtection="0">
      <alignment vertical="center"/>
    </xf>
    <xf numFmtId="0" fontId="49" fillId="14" borderId="35" applyNumberFormat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50" fillId="0" borderId="36" applyNumberFormat="0" applyFill="0" applyAlignment="0" applyProtection="0">
      <alignment vertical="center"/>
    </xf>
    <xf numFmtId="0" fontId="51" fillId="0" borderId="37" applyNumberFormat="0" applyFill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/>
  </cellStyleXfs>
  <cellXfs count="94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 applyProtection="1">
      <alignment horizontal="center" vertical="center" wrapText="1"/>
    </xf>
    <xf numFmtId="0" fontId="21" fillId="3" borderId="7" xfId="0" applyNumberFormat="1" applyFont="1" applyFill="1" applyBorder="1" applyAlignment="1" applyProtection="1">
      <alignment horizontal="center" vertical="center" wrapText="1"/>
    </xf>
    <xf numFmtId="177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0" applyFont="1" applyFill="1" applyBorder="1" applyAlignment="1" applyProtection="1">
      <alignment horizontal="center" vertical="center" wrapText="1"/>
      <protection hidden="1"/>
    </xf>
    <xf numFmtId="0" fontId="16" fillId="0" borderId="9" xfId="0" applyFont="1" applyFill="1" applyBorder="1" applyAlignment="1" applyProtection="1">
      <alignment horizontal="center" vertical="center" wrapText="1"/>
      <protection hidden="1"/>
    </xf>
    <xf numFmtId="176" fontId="16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6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2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23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2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  <protection hidden="1"/>
    </xf>
    <xf numFmtId="0" fontId="16" fillId="2" borderId="15" xfId="0" applyFont="1" applyFill="1" applyBorder="1" applyAlignment="1">
      <alignment horizontal="left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177" fontId="23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6" fillId="0" borderId="0" xfId="0" applyFont="1" applyFill="1" applyAlignment="1" applyProtection="1">
      <alignment horizontal="left" vertical="top" wrapText="1"/>
      <protection hidden="1"/>
    </xf>
    <xf numFmtId="0" fontId="27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7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Fill="1" applyBorder="1" applyAlignment="1" applyProtection="1">
      <alignment horizontal="left" vertical="top" wrapText="1"/>
      <protection hidden="1"/>
    </xf>
    <xf numFmtId="0" fontId="29" fillId="0" borderId="18" xfId="0" applyFont="1" applyFill="1" applyBorder="1" applyAlignment="1" applyProtection="1">
      <alignment horizontal="center" vertical="center" wrapText="1"/>
      <protection hidden="1"/>
    </xf>
    <xf numFmtId="0" fontId="29" fillId="0" borderId="19" xfId="0" applyFont="1" applyFill="1" applyBorder="1" applyAlignment="1" applyProtection="1">
      <alignment horizontal="center" vertical="center" wrapText="1"/>
      <protection hidden="1"/>
    </xf>
    <xf numFmtId="0" fontId="29" fillId="0" borderId="20" xfId="0" applyFont="1" applyFill="1" applyBorder="1" applyAlignment="1" applyProtection="1">
      <alignment horizontal="center" vertical="center" wrapText="1"/>
      <protection hidden="1"/>
    </xf>
    <xf numFmtId="0" fontId="29" fillId="0" borderId="21" xfId="0" applyFont="1" applyFill="1" applyBorder="1" applyAlignment="1" applyProtection="1">
      <alignment horizontal="center" vertical="center" wrapText="1"/>
      <protection hidden="1"/>
    </xf>
    <xf numFmtId="0" fontId="3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1" xfId="0" applyFont="1" applyFill="1" applyBorder="1" applyAlignment="1" applyProtection="1">
      <alignment horizontal="center" vertical="center" wrapText="1"/>
      <protection hidden="1"/>
    </xf>
    <xf numFmtId="0" fontId="30" fillId="0" borderId="22" xfId="0" applyFont="1" applyFill="1" applyBorder="1" applyAlignment="1" applyProtection="1">
      <alignment horizontal="center" vertical="center" wrapText="1"/>
      <protection hidden="1"/>
    </xf>
    <xf numFmtId="177" fontId="30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3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23" xfId="0" applyFont="1" applyFill="1" applyBorder="1" applyAlignment="1" applyProtection="1">
      <alignment horizontal="center" vertical="center" wrapText="1"/>
      <protection hidden="1"/>
    </xf>
    <xf numFmtId="0" fontId="30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25" xfId="0" applyFont="1" applyFill="1" applyBorder="1" applyAlignment="1" applyProtection="1">
      <alignment horizontal="center" vertical="center" wrapText="1"/>
      <protection hidden="1"/>
    </xf>
    <xf numFmtId="0" fontId="31" fillId="0" borderId="5" xfId="0" applyFont="1" applyFill="1" applyBorder="1" applyAlignment="1" applyProtection="1">
      <alignment horizontal="center" vertical="center" wrapText="1"/>
      <protection hidden="1"/>
    </xf>
    <xf numFmtId="177" fontId="30" fillId="0" borderId="15" xfId="0" applyNumberFormat="1" applyFont="1" applyFill="1" applyBorder="1" applyAlignment="1" applyProtection="1">
      <alignment horizontal="center" vertical="center" wrapText="1"/>
      <protection hidden="1"/>
    </xf>
    <xf numFmtId="177" fontId="30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27" xfId="0" applyFont="1" applyFill="1" applyBorder="1" applyAlignment="1" applyProtection="1">
      <alignment horizontal="center" vertical="center" wrapText="1"/>
      <protection hidden="1"/>
    </xf>
    <xf numFmtId="0" fontId="31" fillId="0" borderId="28" xfId="0" applyFont="1" applyFill="1" applyBorder="1" applyAlignment="1" applyProtection="1">
      <alignment horizontal="center" vertical="center" wrapText="1"/>
      <protection hidden="1"/>
    </xf>
    <xf numFmtId="177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Fill="1" applyBorder="1" applyAlignment="1" applyProtection="1">
      <alignment horizontal="right" vertical="center" wrapText="1"/>
      <protection hidden="1"/>
    </xf>
    <xf numFmtId="0" fontId="33" fillId="0" borderId="0" xfId="0" applyFont="1" applyFill="1" applyBorder="1" applyAlignment="1" applyProtection="1">
      <alignment horizontal="right" vertical="center" wrapText="1"/>
      <protection hidden="1"/>
    </xf>
    <xf numFmtId="177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Fill="1" applyAlignment="1" applyProtection="1">
      <alignment horizontal="left" vertical="center" wrapText="1"/>
      <protection hidden="1"/>
    </xf>
    <xf numFmtId="177" fontId="25" fillId="0" borderId="0" xfId="0" applyNumberFormat="1" applyFont="1" applyFill="1" applyProtection="1">
      <alignment vertical="center"/>
    </xf>
    <xf numFmtId="0" fontId="34" fillId="0" borderId="0" xfId="0" applyFont="1">
      <alignment vertical="center"/>
    </xf>
    <xf numFmtId="0" fontId="25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3"/>
  <sheetViews>
    <sheetView view="pageBreakPreview" zoomScaleNormal="145" workbookViewId="0">
      <selection activeCell="B2" sqref="B2:F9"/>
    </sheetView>
  </sheetViews>
  <sheetFormatPr defaultColWidth="9" defaultRowHeight="14"/>
  <cols>
    <col min="1" max="1" width="1.5" style="62" customWidth="1"/>
    <col min="2" max="2" width="10.8727272727273" style="62" customWidth="1"/>
    <col min="3" max="3" width="10.6272727272727" style="62" customWidth="1"/>
    <col min="4" max="4" width="25.6272727272727" style="62" customWidth="1"/>
    <col min="5" max="5" width="17.2545454545455" style="62" customWidth="1"/>
    <col min="6" max="6" width="16.8727272727273" style="62" customWidth="1"/>
    <col min="7" max="7" width="0.872727272727273" style="62" customWidth="1"/>
    <col min="8" max="8" width="11.8727272727273" style="62" customWidth="1"/>
    <col min="9" max="16384" width="9" style="62"/>
  </cols>
  <sheetData>
    <row r="1" spans="1:6">
      <c r="A1" s="63"/>
      <c r="B1" s="63"/>
      <c r="C1" s="63"/>
      <c r="D1" s="63"/>
      <c r="E1" s="63"/>
      <c r="F1" s="64"/>
    </row>
    <row r="2" ht="24.95" customHeight="1" spans="1:6">
      <c r="A2" s="63"/>
      <c r="B2" s="65" t="s">
        <v>0</v>
      </c>
      <c r="C2" s="65"/>
      <c r="D2" s="65"/>
      <c r="E2" s="65"/>
      <c r="F2" s="65"/>
    </row>
    <row r="3" ht="26" customHeight="1" spans="1:6">
      <c r="A3" s="63"/>
      <c r="B3" s="66" t="s">
        <v>1</v>
      </c>
      <c r="C3" s="66"/>
      <c r="D3" s="66"/>
      <c r="E3" s="66"/>
      <c r="F3" s="66"/>
    </row>
    <row r="4" s="61" customFormat="1" ht="35.1" customHeight="1" spans="1:6">
      <c r="A4" s="67"/>
      <c r="B4" s="68" t="s">
        <v>2</v>
      </c>
      <c r="C4" s="69" t="s">
        <v>3</v>
      </c>
      <c r="D4" s="69" t="s">
        <v>4</v>
      </c>
      <c r="E4" s="70" t="s">
        <v>5</v>
      </c>
      <c r="F4" s="71" t="s">
        <v>6</v>
      </c>
    </row>
    <row r="5" s="61" customFormat="1" ht="35.1" customHeight="1" spans="1:6">
      <c r="A5" s="67"/>
      <c r="B5" s="72">
        <v>1</v>
      </c>
      <c r="C5" s="73">
        <v>200</v>
      </c>
      <c r="D5" s="74" t="s">
        <v>7</v>
      </c>
      <c r="E5" s="75">
        <f>第200章!G11</f>
        <v>1183546</v>
      </c>
      <c r="F5" s="76"/>
    </row>
    <row r="6" s="61" customFormat="1" ht="35.1" customHeight="1" spans="1:6">
      <c r="A6" s="67"/>
      <c r="B6" s="72">
        <v>2</v>
      </c>
      <c r="C6" s="73">
        <v>500</v>
      </c>
      <c r="D6" s="74" t="s">
        <v>8</v>
      </c>
      <c r="E6" s="75">
        <f>'第500章 '!G8</f>
        <v>443800</v>
      </c>
      <c r="F6" s="76"/>
    </row>
    <row r="7" s="61" customFormat="1" ht="35.1" customHeight="1" spans="1:6">
      <c r="A7" s="67" t="s">
        <v>9</v>
      </c>
      <c r="B7" s="72">
        <v>3</v>
      </c>
      <c r="C7" s="77" t="s">
        <v>10</v>
      </c>
      <c r="D7" s="74"/>
      <c r="E7" s="75">
        <f>SUM(E5:E6)</f>
        <v>1627346</v>
      </c>
      <c r="F7" s="76"/>
    </row>
    <row r="8" s="61" customFormat="1" ht="35.1" customHeight="1" spans="1:6">
      <c r="A8" s="67"/>
      <c r="B8" s="78"/>
      <c r="C8" s="79" t="s">
        <v>11</v>
      </c>
      <c r="D8" s="80"/>
      <c r="E8" s="81">
        <f>ROUND(E7*3%,0)</f>
        <v>48820</v>
      </c>
      <c r="F8" s="82"/>
    </row>
    <row r="9" s="61" customFormat="1" ht="35.1" customHeight="1" spans="1:10">
      <c r="A9" s="67"/>
      <c r="B9" s="83">
        <v>4</v>
      </c>
      <c r="C9" s="84" t="s">
        <v>12</v>
      </c>
      <c r="D9" s="85"/>
      <c r="E9" s="86">
        <f>SUM(E7:E8)</f>
        <v>1676166</v>
      </c>
      <c r="F9" s="86"/>
      <c r="I9" s="93"/>
      <c r="J9" s="91"/>
    </row>
    <row r="10" s="61" customFormat="1" ht="17.5" spans="1:7">
      <c r="A10" s="67"/>
      <c r="B10" s="87"/>
      <c r="C10" s="88"/>
      <c r="D10" s="88"/>
      <c r="E10" s="89"/>
      <c r="F10" s="90"/>
      <c r="G10" s="91"/>
    </row>
    <row r="11" s="61" customFormat="1" ht="21" spans="5:8">
      <c r="E11" s="92"/>
      <c r="H11" s="91"/>
    </row>
    <row r="12" s="61" customFormat="1" ht="17.5" spans="6:6">
      <c r="F12" s="91"/>
    </row>
    <row r="13" s="61" customFormat="1" ht="17.5"/>
  </sheetData>
  <mergeCells count="6">
    <mergeCell ref="B2:F2"/>
    <mergeCell ref="B3:F3"/>
    <mergeCell ref="C7:D7"/>
    <mergeCell ref="C8:D8"/>
    <mergeCell ref="C9:D9"/>
    <mergeCell ref="B10:D10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1"/>
  <sheetViews>
    <sheetView view="pageBreakPreview" zoomScaleNormal="140" workbookViewId="0">
      <selection activeCell="B2" sqref="B2:I11"/>
    </sheetView>
  </sheetViews>
  <sheetFormatPr defaultColWidth="9" defaultRowHeight="14"/>
  <cols>
    <col min="1" max="1" width="0.872727272727273" style="15" customWidth="1"/>
    <col min="2" max="2" width="9.54545454545454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13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项目名称：第三标段第301合同段劳务分包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14</v>
      </c>
      <c r="C3" s="21"/>
      <c r="D3" s="21"/>
      <c r="E3" s="21"/>
      <c r="F3" s="21"/>
      <c r="G3" s="21"/>
      <c r="H3" s="21"/>
      <c r="I3" s="45"/>
    </row>
    <row r="4" s="14" customFormat="1" ht="20.1" customHeight="1" spans="2:23">
      <c r="B4" s="22" t="s">
        <v>15</v>
      </c>
      <c r="C4" s="23" t="s">
        <v>16</v>
      </c>
      <c r="D4" s="24" t="s">
        <v>17</v>
      </c>
      <c r="E4" s="24" t="s">
        <v>18</v>
      </c>
      <c r="F4" s="25" t="s">
        <v>19</v>
      </c>
      <c r="G4" s="26"/>
      <c r="H4" s="24" t="s">
        <v>20</v>
      </c>
      <c r="I4" s="46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21</v>
      </c>
      <c r="G5" s="26" t="s">
        <v>22</v>
      </c>
      <c r="H5" s="28" t="s">
        <v>21</v>
      </c>
      <c r="I5" s="47" t="s">
        <v>22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50" t="s">
        <v>23</v>
      </c>
      <c r="C6" s="51" t="s">
        <v>24</v>
      </c>
      <c r="D6" s="52" t="s">
        <v>25</v>
      </c>
      <c r="E6" s="53">
        <v>109</v>
      </c>
      <c r="F6" s="34">
        <v>2267.68</v>
      </c>
      <c r="G6" s="33">
        <f>ROUND(E6*F6,0)</f>
        <v>247177</v>
      </c>
      <c r="H6" s="34"/>
      <c r="I6" s="48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50" t="s">
        <v>26</v>
      </c>
      <c r="C7" s="54" t="s">
        <v>27</v>
      </c>
      <c r="D7" s="52" t="s">
        <v>28</v>
      </c>
      <c r="E7" s="53">
        <v>75</v>
      </c>
      <c r="F7" s="55">
        <v>2377.65</v>
      </c>
      <c r="G7" s="56">
        <f>ROUND(E7*F7,0)</f>
        <v>178324</v>
      </c>
      <c r="H7" s="55"/>
      <c r="I7" s="48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50" t="s">
        <v>29</v>
      </c>
      <c r="C8" s="51" t="s">
        <v>30</v>
      </c>
      <c r="D8" s="57" t="s">
        <v>28</v>
      </c>
      <c r="E8" s="58">
        <v>440</v>
      </c>
      <c r="F8" s="34">
        <v>356.64</v>
      </c>
      <c r="G8" s="33">
        <f>ROUND(E8*F8,0)</f>
        <v>156922</v>
      </c>
      <c r="H8" s="34"/>
      <c r="I8" s="48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50" t="s">
        <v>31</v>
      </c>
      <c r="C9" s="51" t="s">
        <v>32</v>
      </c>
      <c r="D9" s="57" t="s">
        <v>28</v>
      </c>
      <c r="E9" s="58">
        <v>1380</v>
      </c>
      <c r="F9" s="34">
        <v>356.64</v>
      </c>
      <c r="G9" s="33">
        <f>ROUND(E9*F9,0)</f>
        <v>492163</v>
      </c>
      <c r="H9" s="34"/>
      <c r="I9" s="59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50" t="s">
        <v>33</v>
      </c>
      <c r="C10" s="51" t="s">
        <v>34</v>
      </c>
      <c r="D10" s="57" t="s">
        <v>28</v>
      </c>
      <c r="E10" s="58">
        <v>2000</v>
      </c>
      <c r="F10" s="34">
        <v>54.48</v>
      </c>
      <c r="G10" s="33">
        <f>ROUND(E10*F10,0)</f>
        <v>108960</v>
      </c>
      <c r="H10" s="34"/>
      <c r="I10" s="59"/>
      <c r="J10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40" t="s">
        <v>35</v>
      </c>
      <c r="C11" s="41"/>
      <c r="D11" s="41"/>
      <c r="E11" s="42"/>
      <c r="F11" s="43"/>
      <c r="G11" s="44">
        <f>SUM(G6:G10)</f>
        <v>1183546</v>
      </c>
      <c r="H11" s="44"/>
      <c r="I11" s="60"/>
    </row>
  </sheetData>
  <autoFilter ref="D1:D117">
    <extLst/>
  </autoFilter>
  <mergeCells count="10">
    <mergeCell ref="B1:I1"/>
    <mergeCell ref="B2:I2"/>
    <mergeCell ref="B3:I3"/>
    <mergeCell ref="F4:G4"/>
    <mergeCell ref="H4:I4"/>
    <mergeCell ref="B11:E11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8"/>
  <sheetViews>
    <sheetView tabSelected="1" view="pageBreakPreview" zoomScaleNormal="140" workbookViewId="0">
      <selection activeCell="H4" sqref="H4:I4"/>
    </sheetView>
  </sheetViews>
  <sheetFormatPr defaultColWidth="9" defaultRowHeight="14" outlineLevelRow="7"/>
  <cols>
    <col min="1" max="1" width="0.872727272727273" style="15" customWidth="1"/>
    <col min="2" max="2" width="8.90909090909091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13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项目名称：第三标段第301合同段劳务分包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36</v>
      </c>
      <c r="C3" s="21"/>
      <c r="D3" s="21"/>
      <c r="E3" s="21"/>
      <c r="F3" s="21"/>
      <c r="G3" s="21"/>
      <c r="H3" s="21"/>
      <c r="I3" s="45"/>
    </row>
    <row r="4" s="14" customFormat="1" ht="20.1" customHeight="1" spans="2:23">
      <c r="B4" s="22" t="s">
        <v>15</v>
      </c>
      <c r="C4" s="23" t="s">
        <v>16</v>
      </c>
      <c r="D4" s="24" t="s">
        <v>17</v>
      </c>
      <c r="E4" s="24" t="s">
        <v>18</v>
      </c>
      <c r="F4" s="25" t="s">
        <v>19</v>
      </c>
      <c r="G4" s="26"/>
      <c r="H4" s="24" t="s">
        <v>20</v>
      </c>
      <c r="I4" s="46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21</v>
      </c>
      <c r="G5" s="26" t="s">
        <v>22</v>
      </c>
      <c r="H5" s="28" t="s">
        <v>21</v>
      </c>
      <c r="I5" s="47" t="s">
        <v>22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 t="s">
        <v>37</v>
      </c>
      <c r="C6" s="30" t="s">
        <v>38</v>
      </c>
      <c r="D6" s="31" t="s">
        <v>39</v>
      </c>
      <c r="E6" s="31">
        <v>14000</v>
      </c>
      <c r="F6" s="32">
        <v>31.7</v>
      </c>
      <c r="G6" s="33">
        <f>ROUND(E6*F6,0)</f>
        <v>443800</v>
      </c>
      <c r="H6" s="34"/>
      <c r="I6" s="48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4.95" customHeight="1" spans="2:9">
      <c r="B7" s="35"/>
      <c r="C7" s="36"/>
      <c r="D7" s="37"/>
      <c r="E7" s="38"/>
      <c r="F7" s="32"/>
      <c r="G7" s="33"/>
      <c r="H7" s="39"/>
      <c r="I7" s="39"/>
    </row>
    <row r="8" s="14" customFormat="1" ht="24.95" customHeight="1" spans="2:9">
      <c r="B8" s="40" t="s">
        <v>40</v>
      </c>
      <c r="C8" s="41"/>
      <c r="D8" s="41"/>
      <c r="E8" s="42"/>
      <c r="F8" s="43"/>
      <c r="G8" s="44">
        <f>SUM(G6:G7)</f>
        <v>443800</v>
      </c>
      <c r="H8" s="44"/>
      <c r="I8" s="49"/>
    </row>
  </sheetData>
  <autoFilter ref="D1:D114">
    <extLst/>
  </autoFilter>
  <mergeCells count="10">
    <mergeCell ref="B1:I1"/>
    <mergeCell ref="B2:I2"/>
    <mergeCell ref="B3:I3"/>
    <mergeCell ref="F4:G4"/>
    <mergeCell ref="H4:I4"/>
    <mergeCell ref="B8:E8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42</v>
      </c>
      <c r="C2" s="3" t="s">
        <v>43</v>
      </c>
      <c r="D2" s="3" t="s">
        <v>17</v>
      </c>
      <c r="E2" s="3" t="s">
        <v>18</v>
      </c>
      <c r="F2" s="4" t="s">
        <v>44</v>
      </c>
      <c r="G2" s="4" t="s">
        <v>45</v>
      </c>
      <c r="H2" s="3" t="s">
        <v>46</v>
      </c>
    </row>
    <row r="3" ht="24.95" customHeight="1" spans="1:8">
      <c r="A3" s="5">
        <v>1</v>
      </c>
      <c r="B3" s="6" t="s">
        <v>47</v>
      </c>
      <c r="C3" s="7" t="s">
        <v>48</v>
      </c>
      <c r="D3" s="5" t="s">
        <v>49</v>
      </c>
      <c r="E3" s="5">
        <f>1666*25</f>
        <v>41650</v>
      </c>
      <c r="F3" s="5" t="s">
        <v>50</v>
      </c>
      <c r="G3" s="5"/>
      <c r="H3" s="5" t="s">
        <v>51</v>
      </c>
    </row>
    <row r="4" ht="24.95" customHeight="1" spans="1:8">
      <c r="A4" s="5">
        <v>2</v>
      </c>
      <c r="B4" s="6" t="s">
        <v>52</v>
      </c>
      <c r="C4" s="7" t="s">
        <v>48</v>
      </c>
      <c r="D4" s="8" t="s">
        <v>49</v>
      </c>
      <c r="E4" s="5">
        <f>695*25</f>
        <v>17375</v>
      </c>
      <c r="F4" s="5" t="s">
        <v>50</v>
      </c>
      <c r="G4" s="5"/>
      <c r="H4" s="5" t="s">
        <v>51</v>
      </c>
    </row>
    <row r="5" ht="24.95" customHeight="1" spans="1:8">
      <c r="A5" s="5">
        <v>3</v>
      </c>
      <c r="B5" s="9" t="s">
        <v>53</v>
      </c>
      <c r="C5" s="10" t="s">
        <v>54</v>
      </c>
      <c r="D5" s="8" t="s">
        <v>49</v>
      </c>
      <c r="E5" s="8">
        <f>3265*36</f>
        <v>117540</v>
      </c>
      <c r="F5" s="8" t="s">
        <v>50</v>
      </c>
      <c r="G5" s="8"/>
      <c r="H5" s="8" t="s">
        <v>51</v>
      </c>
    </row>
    <row r="6" ht="24.95" customHeight="1" spans="1:8">
      <c r="A6" s="5">
        <v>4</v>
      </c>
      <c r="B6" s="6" t="s">
        <v>55</v>
      </c>
      <c r="C6" s="7" t="s">
        <v>48</v>
      </c>
      <c r="D6" s="5" t="s">
        <v>49</v>
      </c>
      <c r="E6" s="5">
        <f>5382*25</f>
        <v>134550</v>
      </c>
      <c r="F6" s="5" t="s">
        <v>50</v>
      </c>
      <c r="G6" s="5"/>
      <c r="H6" s="5" t="s">
        <v>51</v>
      </c>
    </row>
    <row r="7" ht="24.95" customHeight="1" spans="1:8">
      <c r="A7" s="5">
        <v>5</v>
      </c>
      <c r="B7" s="6" t="s">
        <v>56</v>
      </c>
      <c r="C7" s="7" t="s">
        <v>54</v>
      </c>
      <c r="D7" s="5" t="s">
        <v>49</v>
      </c>
      <c r="E7" s="11">
        <f>4658*36</f>
        <v>167688</v>
      </c>
      <c r="F7" s="5" t="s">
        <v>50</v>
      </c>
      <c r="G7" s="5"/>
      <c r="H7" s="5" t="s">
        <v>51</v>
      </c>
    </row>
    <row r="8" ht="24.95" customHeight="1" spans="1:8">
      <c r="A8" s="5">
        <v>6</v>
      </c>
      <c r="B8" s="9" t="s">
        <v>57</v>
      </c>
      <c r="C8" s="10" t="s">
        <v>48</v>
      </c>
      <c r="D8" s="8" t="s">
        <v>49</v>
      </c>
      <c r="E8" s="8">
        <f>5553*25</f>
        <v>138825</v>
      </c>
      <c r="F8" s="8" t="s">
        <v>50</v>
      </c>
      <c r="G8" s="8"/>
      <c r="H8" s="8" t="s">
        <v>51</v>
      </c>
    </row>
    <row r="9" ht="24.95" customHeight="1" spans="1:8">
      <c r="A9" s="5">
        <v>7</v>
      </c>
      <c r="B9" s="9" t="s">
        <v>58</v>
      </c>
      <c r="C9" s="10" t="s">
        <v>59</v>
      </c>
      <c r="D9" s="5" t="s">
        <v>49</v>
      </c>
      <c r="E9" s="8">
        <f>498*36</f>
        <v>17928</v>
      </c>
      <c r="F9" s="8" t="s">
        <v>50</v>
      </c>
      <c r="G9" s="8"/>
      <c r="H9" s="8" t="s">
        <v>51</v>
      </c>
    </row>
    <row r="10" ht="24.95" customHeight="1" spans="1:8">
      <c r="A10" s="5">
        <v>8</v>
      </c>
      <c r="B10" s="6" t="s">
        <v>60</v>
      </c>
      <c r="C10" s="7" t="s">
        <v>48</v>
      </c>
      <c r="D10" s="5" t="s">
        <v>49</v>
      </c>
      <c r="E10" s="5">
        <f>1474*25</f>
        <v>36850</v>
      </c>
      <c r="F10" s="5" t="s">
        <v>50</v>
      </c>
      <c r="G10" s="5"/>
      <c r="H10" s="5" t="s">
        <v>51</v>
      </c>
    </row>
    <row r="11" ht="24.95" customHeight="1" spans="1:8">
      <c r="A11" s="5">
        <v>9</v>
      </c>
      <c r="B11" s="6" t="s">
        <v>61</v>
      </c>
      <c r="C11" s="7" t="s">
        <v>62</v>
      </c>
      <c r="D11" s="5" t="s">
        <v>49</v>
      </c>
      <c r="E11" s="5">
        <f>412*49</f>
        <v>20188</v>
      </c>
      <c r="F11" s="5" t="s">
        <v>50</v>
      </c>
      <c r="G11" s="5"/>
      <c r="H11" s="5" t="s">
        <v>51</v>
      </c>
    </row>
    <row r="12" ht="24.95" customHeight="1" spans="1:8">
      <c r="A12" s="5">
        <v>10</v>
      </c>
      <c r="B12" s="8" t="s">
        <v>63</v>
      </c>
      <c r="C12" s="10" t="s">
        <v>64</v>
      </c>
      <c r="D12" s="8" t="s">
        <v>65</v>
      </c>
      <c r="E12" s="8">
        <v>12974</v>
      </c>
      <c r="F12" s="8" t="s">
        <v>64</v>
      </c>
      <c r="G12" s="8"/>
      <c r="H12" s="8"/>
    </row>
    <row r="13" ht="35.1" customHeight="1" spans="1:8">
      <c r="A13" s="5">
        <v>11</v>
      </c>
      <c r="B13" s="5" t="s">
        <v>66</v>
      </c>
      <c r="C13" s="7" t="s">
        <v>67</v>
      </c>
      <c r="D13" s="5" t="s">
        <v>49</v>
      </c>
      <c r="E13" s="5">
        <v>348</v>
      </c>
      <c r="F13" s="5" t="s">
        <v>68</v>
      </c>
      <c r="G13" s="5"/>
      <c r="H13" s="5" t="s">
        <v>69</v>
      </c>
    </row>
    <row r="14" ht="35.1" customHeight="1" spans="1:8">
      <c r="A14" s="5">
        <v>12</v>
      </c>
      <c r="B14" s="5" t="s">
        <v>70</v>
      </c>
      <c r="C14" s="7" t="s">
        <v>71</v>
      </c>
      <c r="D14" s="5" t="s">
        <v>49</v>
      </c>
      <c r="E14" s="5">
        <v>11</v>
      </c>
      <c r="F14" s="5" t="s">
        <v>72</v>
      </c>
      <c r="G14" s="5"/>
      <c r="H14" s="5" t="s">
        <v>73</v>
      </c>
    </row>
    <row r="15" ht="35.1" customHeight="1" spans="1:8">
      <c r="A15" s="5">
        <v>13</v>
      </c>
      <c r="B15" s="8" t="s">
        <v>74</v>
      </c>
      <c r="C15" s="10" t="s">
        <v>75</v>
      </c>
      <c r="D15" s="8" t="s">
        <v>49</v>
      </c>
      <c r="E15" s="8">
        <v>814</v>
      </c>
      <c r="F15" s="8" t="s">
        <v>68</v>
      </c>
      <c r="G15" s="8"/>
      <c r="H15" s="8" t="s">
        <v>69</v>
      </c>
    </row>
    <row r="16" ht="35.1" customHeight="1" spans="1:8">
      <c r="A16" s="5">
        <v>14</v>
      </c>
      <c r="B16" s="5" t="s">
        <v>76</v>
      </c>
      <c r="C16" s="7" t="s">
        <v>77</v>
      </c>
      <c r="D16" s="5" t="s">
        <v>49</v>
      </c>
      <c r="E16" s="5">
        <v>72</v>
      </c>
      <c r="F16" s="5" t="s">
        <v>78</v>
      </c>
      <c r="G16" s="5"/>
      <c r="H16" s="5" t="s">
        <v>79</v>
      </c>
    </row>
    <row r="17" ht="35.1" customHeight="1" spans="1:8">
      <c r="A17" s="5">
        <v>15</v>
      </c>
      <c r="B17" s="8" t="s">
        <v>80</v>
      </c>
      <c r="C17" s="10" t="s">
        <v>81</v>
      </c>
      <c r="D17" s="8" t="s">
        <v>49</v>
      </c>
      <c r="E17" s="8">
        <v>187</v>
      </c>
      <c r="F17" s="8" t="s">
        <v>78</v>
      </c>
      <c r="G17" s="8"/>
      <c r="H17" s="8" t="s">
        <v>82</v>
      </c>
    </row>
    <row r="18" ht="35.1" customHeight="1" spans="1:8">
      <c r="A18" s="5">
        <v>16</v>
      </c>
      <c r="B18" s="5" t="s">
        <v>83</v>
      </c>
      <c r="C18" s="7" t="s">
        <v>84</v>
      </c>
      <c r="D18" s="5" t="s">
        <v>49</v>
      </c>
      <c r="E18" s="5">
        <v>3</v>
      </c>
      <c r="F18" s="5" t="s">
        <v>68</v>
      </c>
      <c r="G18" s="5"/>
      <c r="H18" s="5" t="s">
        <v>69</v>
      </c>
    </row>
    <row r="19" ht="35.1" customHeight="1" spans="1:8">
      <c r="A19" s="5">
        <v>17</v>
      </c>
      <c r="B19" s="5" t="s">
        <v>85</v>
      </c>
      <c r="C19" s="7" t="s">
        <v>75</v>
      </c>
      <c r="D19" s="5" t="s">
        <v>49</v>
      </c>
      <c r="E19" s="5">
        <v>221</v>
      </c>
      <c r="F19" s="5" t="s">
        <v>68</v>
      </c>
      <c r="G19" s="5"/>
      <c r="H19" s="5" t="s">
        <v>69</v>
      </c>
    </row>
    <row r="20" ht="35.1" customHeight="1" spans="1:8">
      <c r="A20" s="5">
        <v>18</v>
      </c>
      <c r="B20" s="5" t="s">
        <v>86</v>
      </c>
      <c r="C20" s="7" t="s">
        <v>84</v>
      </c>
      <c r="D20" s="5" t="s">
        <v>49</v>
      </c>
      <c r="E20" s="5">
        <v>198</v>
      </c>
      <c r="F20" s="5" t="s">
        <v>68</v>
      </c>
      <c r="G20" s="5"/>
      <c r="H20" s="5" t="s">
        <v>69</v>
      </c>
    </row>
    <row r="21" ht="35.1" customHeight="1" spans="1:8">
      <c r="A21" s="5">
        <v>19</v>
      </c>
      <c r="B21" s="5" t="s">
        <v>87</v>
      </c>
      <c r="C21" s="7" t="s">
        <v>77</v>
      </c>
      <c r="D21" s="5" t="s">
        <v>49</v>
      </c>
      <c r="E21" s="5">
        <v>176</v>
      </c>
      <c r="F21" s="5" t="s">
        <v>78</v>
      </c>
      <c r="G21" s="5"/>
      <c r="H21" s="5" t="s">
        <v>88</v>
      </c>
    </row>
    <row r="22" ht="35.1" customHeight="1" spans="1:8">
      <c r="A22" s="5">
        <v>20</v>
      </c>
      <c r="B22" s="8" t="s">
        <v>89</v>
      </c>
      <c r="C22" s="10" t="s">
        <v>90</v>
      </c>
      <c r="D22" s="8" t="s">
        <v>49</v>
      </c>
      <c r="E22" s="8">
        <v>29</v>
      </c>
      <c r="F22" s="8" t="s">
        <v>91</v>
      </c>
      <c r="G22" s="8"/>
      <c r="H22" s="8" t="s">
        <v>92</v>
      </c>
    </row>
    <row r="23" ht="35.1" customHeight="1" spans="1:8">
      <c r="A23" s="5">
        <v>21</v>
      </c>
      <c r="B23" s="5" t="s">
        <v>93</v>
      </c>
      <c r="C23" s="7" t="s">
        <v>94</v>
      </c>
      <c r="D23" s="5" t="s">
        <v>49</v>
      </c>
      <c r="E23" s="5">
        <v>738</v>
      </c>
      <c r="F23" s="5" t="s">
        <v>68</v>
      </c>
      <c r="G23" s="5"/>
      <c r="H23" s="5" t="s">
        <v>69</v>
      </c>
    </row>
    <row r="24" ht="35.1" customHeight="1" spans="1:8">
      <c r="A24" s="5">
        <v>22</v>
      </c>
      <c r="B24" s="5" t="s">
        <v>95</v>
      </c>
      <c r="C24" s="7" t="s">
        <v>96</v>
      </c>
      <c r="D24" s="5" t="s">
        <v>49</v>
      </c>
      <c r="E24" s="5">
        <v>128</v>
      </c>
      <c r="F24" s="5" t="s">
        <v>78</v>
      </c>
      <c r="G24" s="5"/>
      <c r="H24" s="5" t="s">
        <v>82</v>
      </c>
    </row>
    <row r="25" ht="35.1" customHeight="1" spans="1:8">
      <c r="A25" s="5">
        <v>23</v>
      </c>
      <c r="B25" s="5" t="s">
        <v>97</v>
      </c>
      <c r="C25" s="7" t="s">
        <v>98</v>
      </c>
      <c r="D25" s="5" t="s">
        <v>49</v>
      </c>
      <c r="E25" s="5">
        <v>3954</v>
      </c>
      <c r="F25" s="5" t="s">
        <v>99</v>
      </c>
      <c r="G25" s="5"/>
      <c r="H25" s="5" t="s">
        <v>100</v>
      </c>
    </row>
    <row r="26" ht="35.1" customHeight="1" spans="1:8">
      <c r="A26" s="5">
        <v>24</v>
      </c>
      <c r="B26" s="8" t="s">
        <v>101</v>
      </c>
      <c r="C26" s="10" t="s">
        <v>102</v>
      </c>
      <c r="D26" s="8" t="s">
        <v>49</v>
      </c>
      <c r="E26" s="8">
        <v>189</v>
      </c>
      <c r="F26" s="8" t="s">
        <v>78</v>
      </c>
      <c r="G26" s="8"/>
      <c r="H26" s="8" t="s">
        <v>103</v>
      </c>
    </row>
    <row r="27" ht="35.1" customHeight="1" spans="1:8">
      <c r="A27" s="5">
        <v>25</v>
      </c>
      <c r="B27" s="5" t="s">
        <v>104</v>
      </c>
      <c r="C27" s="7" t="s">
        <v>98</v>
      </c>
      <c r="D27" s="5" t="s">
        <v>49</v>
      </c>
      <c r="E27" s="5">
        <v>4706</v>
      </c>
      <c r="F27" s="5" t="s">
        <v>99</v>
      </c>
      <c r="G27" s="5"/>
      <c r="H27" s="5" t="s">
        <v>105</v>
      </c>
    </row>
    <row r="28" ht="35.1" customHeight="1" spans="1:8">
      <c r="A28" s="5">
        <v>26</v>
      </c>
      <c r="B28" s="5" t="s">
        <v>106</v>
      </c>
      <c r="C28" s="7" t="s">
        <v>98</v>
      </c>
      <c r="D28" s="5" t="s">
        <v>49</v>
      </c>
      <c r="E28" s="5">
        <v>1057</v>
      </c>
      <c r="F28" s="5" t="s">
        <v>99</v>
      </c>
      <c r="G28" s="5"/>
      <c r="H28" s="5" t="s">
        <v>100</v>
      </c>
    </row>
    <row r="29" ht="35.1" customHeight="1" spans="1:8">
      <c r="A29" s="5">
        <v>27</v>
      </c>
      <c r="B29" s="5" t="s">
        <v>107</v>
      </c>
      <c r="C29" s="7" t="s">
        <v>108</v>
      </c>
      <c r="D29" s="5" t="s">
        <v>49</v>
      </c>
      <c r="E29" s="5">
        <v>554</v>
      </c>
      <c r="F29" s="5" t="s">
        <v>91</v>
      </c>
      <c r="G29" s="5"/>
      <c r="H29" s="5" t="s">
        <v>69</v>
      </c>
    </row>
    <row r="30" ht="35.1" customHeight="1" spans="1:8">
      <c r="A30" s="5">
        <v>28</v>
      </c>
      <c r="B30" s="5" t="s">
        <v>109</v>
      </c>
      <c r="C30" s="7" t="s">
        <v>110</v>
      </c>
      <c r="D30" s="5" t="s">
        <v>49</v>
      </c>
      <c r="E30" s="5">
        <v>448</v>
      </c>
      <c r="F30" s="5" t="s">
        <v>68</v>
      </c>
      <c r="G30" s="5"/>
      <c r="H30" s="5" t="s">
        <v>111</v>
      </c>
    </row>
    <row r="31" ht="35.1" customHeight="1" spans="1:8">
      <c r="A31" s="5">
        <v>29</v>
      </c>
      <c r="B31" s="5" t="s">
        <v>112</v>
      </c>
      <c r="C31" s="7" t="s">
        <v>113</v>
      </c>
      <c r="D31" s="5" t="s">
        <v>49</v>
      </c>
      <c r="E31" s="5">
        <v>313</v>
      </c>
      <c r="F31" s="5" t="s">
        <v>68</v>
      </c>
      <c r="G31" s="5"/>
      <c r="H31" s="5" t="s">
        <v>69</v>
      </c>
    </row>
    <row r="32" ht="35.1" customHeight="1" spans="1:8">
      <c r="A32" s="5">
        <v>30</v>
      </c>
      <c r="B32" s="5" t="s">
        <v>114</v>
      </c>
      <c r="C32" s="7" t="s">
        <v>115</v>
      </c>
      <c r="D32" s="5" t="s">
        <v>49</v>
      </c>
      <c r="E32" s="5">
        <v>401</v>
      </c>
      <c r="F32" s="5" t="s">
        <v>68</v>
      </c>
      <c r="G32" s="5"/>
      <c r="H32" s="5" t="s">
        <v>111</v>
      </c>
    </row>
    <row r="33" ht="35.1" customHeight="1" spans="1:8">
      <c r="A33" s="5">
        <v>31</v>
      </c>
      <c r="B33" s="8" t="s">
        <v>116</v>
      </c>
      <c r="C33" s="10" t="s">
        <v>117</v>
      </c>
      <c r="D33" s="8" t="s">
        <v>49</v>
      </c>
      <c r="E33" s="8">
        <v>65</v>
      </c>
      <c r="F33" s="8" t="s">
        <v>78</v>
      </c>
      <c r="G33" s="8"/>
      <c r="H33" s="8" t="s">
        <v>118</v>
      </c>
    </row>
    <row r="34" ht="35.1" customHeight="1" spans="1:8">
      <c r="A34" s="5">
        <v>32</v>
      </c>
      <c r="B34" s="5" t="s">
        <v>119</v>
      </c>
      <c r="C34" s="7" t="s">
        <v>120</v>
      </c>
      <c r="D34" s="5" t="s">
        <v>49</v>
      </c>
      <c r="E34" s="5">
        <v>93</v>
      </c>
      <c r="F34" s="5" t="s">
        <v>78</v>
      </c>
      <c r="G34" s="5"/>
      <c r="H34" s="5" t="s">
        <v>121</v>
      </c>
    </row>
    <row r="35" ht="35.1" customHeight="1" spans="1:8">
      <c r="A35" s="5">
        <v>33</v>
      </c>
      <c r="B35" s="5" t="s">
        <v>122</v>
      </c>
      <c r="C35" s="7" t="s">
        <v>81</v>
      </c>
      <c r="D35" s="5" t="s">
        <v>49</v>
      </c>
      <c r="E35" s="5">
        <v>48</v>
      </c>
      <c r="F35" s="5" t="s">
        <v>78</v>
      </c>
      <c r="G35" s="5"/>
      <c r="H35" s="5" t="s">
        <v>82</v>
      </c>
    </row>
    <row r="36" ht="35.1" customHeight="1" spans="1:8">
      <c r="A36" s="5">
        <v>34</v>
      </c>
      <c r="B36" s="5" t="s">
        <v>123</v>
      </c>
      <c r="C36" s="7" t="s">
        <v>110</v>
      </c>
      <c r="D36" s="5" t="s">
        <v>49</v>
      </c>
      <c r="E36" s="5">
        <v>29</v>
      </c>
      <c r="F36" s="5" t="s">
        <v>68</v>
      </c>
      <c r="G36" s="5"/>
      <c r="H36" s="5" t="s">
        <v>69</v>
      </c>
    </row>
    <row r="37" ht="35.1" customHeight="1" spans="1:8">
      <c r="A37" s="5">
        <v>35</v>
      </c>
      <c r="B37" s="5" t="s">
        <v>124</v>
      </c>
      <c r="C37" s="7" t="s">
        <v>108</v>
      </c>
      <c r="D37" s="5" t="s">
        <v>49</v>
      </c>
      <c r="E37" s="5">
        <v>277</v>
      </c>
      <c r="F37" s="5" t="s">
        <v>91</v>
      </c>
      <c r="G37" s="5"/>
      <c r="H37" s="5" t="s">
        <v>69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第200章</vt:lpstr>
      <vt:lpstr>第500章 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2022-11-08T01:42:18Z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